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 refMode="R1C1"/>
</workbook>
</file>

<file path=xl/sharedStrings.xml><?xml version="1.0" encoding="utf-8"?>
<sst xmlns="http://schemas.openxmlformats.org/spreadsheetml/2006/main" count="241" uniqueCount="137">
  <si>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</si>
  <si>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</si>
  <si>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</si>
  <si>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</si>
  <si>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</si>
  <si>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</si>
  <si>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</si>
  <si>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Юридическое лицо</t>
  </si>
  <si>
    <t>Класс напряжения, кВ</t>
  </si>
  <si>
    <t>Присоединенная мощность объекта, кВА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</si>
  <si>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</si>
  <si>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</si>
  <si>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</si>
  <si>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Наименование юридического / физического лица</t>
  </si>
  <si>
    <t>Тип подключения</t>
  </si>
  <si>
    <t>Местонахождение объекта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</si>
  <si>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</si>
  <si>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</si>
  <si>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</si>
  <si>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</si>
  <si>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</si>
  <si>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</si>
  <si>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</si>
  <si>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</si>
  <si>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</si>
  <si>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</si>
  <si>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</si>
  <si>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</si>
  <si>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</si>
  <si>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</si>
  <si>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</si>
  <si>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</si>
  <si>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</si>
  <si>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</si>
  <si>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</si>
  <si>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</si>
  <si>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</si>
  <si>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</si>
  <si>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</si>
  <si>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основное</t>
  </si>
  <si>
    <t>Дата поступления заявки</t>
  </si>
  <si>
    <t>Реестр технологических присоединений ООО "Электросети" ЗАТО Северск 2015</t>
  </si>
  <si>
    <t>есть</t>
  </si>
  <si>
    <t>жилой дом</t>
  </si>
  <si>
    <t>садовый дом</t>
  </si>
  <si>
    <t>п.Самусь</t>
  </si>
  <si>
    <t>г.Северск</t>
  </si>
  <si>
    <t>нежилое здание</t>
  </si>
  <si>
    <t>садовый домик</t>
  </si>
  <si>
    <t>июль</t>
  </si>
  <si>
    <t>НН</t>
  </si>
  <si>
    <t>Заключен</t>
  </si>
  <si>
    <t>г. Северск, ул. Трудовая, 1/4, строение № 1</t>
  </si>
  <si>
    <t>август</t>
  </si>
  <si>
    <t>ТП-1 ф.1</t>
  </si>
  <si>
    <t>08/117/15</t>
  </si>
  <si>
    <t>117Т</t>
  </si>
  <si>
    <t>нежилое помещение</t>
  </si>
  <si>
    <t>Томская область, ЗАТО Северск, г. Северск, ул. Сосновая, 4, строение 12</t>
  </si>
  <si>
    <t>РП-4, ф. 13</t>
  </si>
  <si>
    <t>08/117И/15</t>
  </si>
  <si>
    <t>117ИТ</t>
  </si>
  <si>
    <t>двадцать два индивидуальных гаражных бокса</t>
  </si>
  <si>
    <t>г. Северск, ул.Парусинка, 24, строение 21</t>
  </si>
  <si>
    <t xml:space="preserve">ТП-266, РУ-0,4кВ, ф.1 </t>
  </si>
  <si>
    <t>08/118/15</t>
  </si>
  <si>
    <t>118Т</t>
  </si>
  <si>
    <t>Томская область, ЗАТО Северск, г. Северск, ул. Парусинка, 12а, строение 4</t>
  </si>
  <si>
    <t>ТП-266, РУ-0,4 кВ, ф.10</t>
  </si>
  <si>
    <t>08/119/15</t>
  </si>
  <si>
    <t>119Т</t>
  </si>
  <si>
    <t>Аннулирован</t>
  </si>
  <si>
    <t>Томская область, ЗАТО Северск, г. Северск, просп. Коммунистический, 147</t>
  </si>
  <si>
    <t>ТП-265, ф.9</t>
  </si>
  <si>
    <t>08/120/15</t>
  </si>
  <si>
    <t>120Т</t>
  </si>
  <si>
    <t>Томская область, ЗАТО Северск, г. Северск, квартал 5, ул. Октябрьская, участок 734</t>
  </si>
  <si>
    <t>ТП-12 ф.5</t>
  </si>
  <si>
    <t>08/121/15</t>
  </si>
  <si>
    <t>121Т</t>
  </si>
  <si>
    <t>Томская область, ЗАТО Северск, п. Самусь, ул. Воровского, дом 21</t>
  </si>
  <si>
    <t>ТП У-2-1 ф.3</t>
  </si>
  <si>
    <t>08/122/15</t>
  </si>
  <si>
    <t>122Т</t>
  </si>
  <si>
    <t>Томская область, ЗАТО Северск, г. Северск, улица Братьев Иглаковых, 68</t>
  </si>
  <si>
    <t>оп. 3/е ВЛ-0,4 кВ от ТП-10 ф.4</t>
  </si>
  <si>
    <t>08/123/15</t>
  </si>
  <si>
    <t>123Т</t>
  </si>
  <si>
    <t>Томская область, ЗАТО Северск, г. Северск, пр-кт. Коммунистический, 40б</t>
  </si>
  <si>
    <t>ВУ-2 жилого дома пр-кт. Коммунистический, 40 (ТП-149 ф.4)</t>
  </si>
  <si>
    <t>08/123И/15</t>
  </si>
  <si>
    <t>123ИТ</t>
  </si>
  <si>
    <t>Томская область, ЗАТО Северск, г. Северск, СНТ «Мир», квартал № 4, улица Тракторная, участок № 1195</t>
  </si>
  <si>
    <t>оп.2 ВЛ-0,4 кВ ф.6 ТП-216</t>
  </si>
  <si>
    <t>08/124/15</t>
  </si>
  <si>
    <t>124Т</t>
  </si>
  <si>
    <t>Томская область, ЗАТО Северск, п. Самусь, ул. Кооперативная, дом 85</t>
  </si>
  <si>
    <t>оп.3 ВЛ-0,4 кВ, ТП У-2-3 ф.1</t>
  </si>
  <si>
    <t>08/125/15</t>
  </si>
  <si>
    <t>125Т</t>
  </si>
  <si>
    <t>ВУ СМР</t>
  </si>
  <si>
    <t>ТП-266, ф.10</t>
  </si>
  <si>
    <t>08/126В/15</t>
  </si>
  <si>
    <t>126В</t>
  </si>
  <si>
    <t>Томская область, ЗАТО Северск, г. Северск, СНТ «Мир», квартал 5, улица № 13, участок № 182</t>
  </si>
  <si>
    <t>оп.7 ТП-5 ф.6</t>
  </si>
  <si>
    <t>нн</t>
  </si>
  <si>
    <t>08/127/15</t>
  </si>
  <si>
    <t>127Т</t>
  </si>
  <si>
    <t>Томская область, ЗАТО Северск, г. Северск, СНТ «Мир», квартал 3, участок № 447</t>
  </si>
  <si>
    <t>оп.6/1 ТП-212 ф.7</t>
  </si>
  <si>
    <t>08/128/15</t>
  </si>
  <si>
    <t>128Т</t>
  </si>
  <si>
    <t>Томская область, ЗАТО Северск, г. Северск, СНТ «Мир», квартал 5, улица № 10, участок № 138</t>
  </si>
  <si>
    <t>08/129/15</t>
  </si>
  <si>
    <t>129Т</t>
  </si>
  <si>
    <t>шлагбаум и нежилое здание</t>
  </si>
  <si>
    <t>г.Северск, пер. Чекист, 3</t>
  </si>
  <si>
    <t>ТП-321, ф.4</t>
  </si>
  <si>
    <t>08/129И/15</t>
  </si>
  <si>
    <t>129ИТ</t>
  </si>
  <si>
    <t>Уровень напряжения</t>
  </si>
  <si>
    <t xml:space="preserve"> г. Северск, ул. Сосновая, 4, строение 12</t>
  </si>
  <si>
    <t xml:space="preserve"> г. Северск, ул.Парусинка, 24, строение 21</t>
  </si>
  <si>
    <t xml:space="preserve"> г. Северск, ул. Парусинка, 12а, строение 4</t>
  </si>
  <si>
    <t xml:space="preserve"> г. Северск, просп. Коммунистический, 147</t>
  </si>
  <si>
    <t xml:space="preserve"> г. Северск, квартал 5, ул. Октябрьская, участок 734</t>
  </si>
  <si>
    <t xml:space="preserve"> п. Самусь, ул. Воровского, дом 21</t>
  </si>
  <si>
    <t xml:space="preserve"> г. Северск, улица Братьев Иглаковых, 68</t>
  </si>
  <si>
    <t>г. Северск, пр-кт. Коммунистический, 40б</t>
  </si>
  <si>
    <t xml:space="preserve"> г. Северск, СНТ «Мир», квартал № 4, улица Тракторная, участок № 1195</t>
  </si>
  <si>
    <t xml:space="preserve"> п. Самусь, ул. Кооперативная, дом 85</t>
  </si>
  <si>
    <t>г. Северск, ул. Парусинка, 12а, строение 4</t>
  </si>
  <si>
    <t xml:space="preserve"> г. Северск, СНТ «Мир», квартал 5, улица № 13, участок № 182</t>
  </si>
  <si>
    <t>г. Северск, СНТ «Мир», квартал 3, участок № 447</t>
  </si>
  <si>
    <t xml:space="preserve"> г. Северск, СНТ «Мир», квартал 5, улица № 10, участок № 138</t>
  </si>
  <si>
    <t xml:space="preserve"> г.Северск, пер. Чекист,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</si>
</sst>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168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" fillId="0" borderId="8" xfId="0" applyFont="1" applyBorder="1" applyAlignment="1" applyProtection="1">
      <alignment vertical="center"/>
      <protection/>
    </xf>
    <xf numFmtId="0" fontId="0" fillId="0" borderId="8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18"/>
  <sheetViews>
    <sheetView tabSelected="1" zoomScale="85" zoomScaleNormal="85" zoomScaleSheetLayoutView="100" workbookViewId="0" topLeftCell="A1">
      <pane ySplit="1" topLeftCell="BM11" activePane="bottomLeft" state="frozen"/>
      <selection pane="topLeft" activeCell="T1" sqref="T1"/>
      <selection pane="bottomLeft" activeCell="B19" sqref="B19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13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13" customWidth="1"/>
    <col min="21" max="21" width="18.83203125" style="4" customWidth="1"/>
    <col min="22" max="22" width="20.33203125" style="4" customWidth="1"/>
    <col min="23" max="23" width="13.16015625" style="13" customWidth="1"/>
    <col min="24" max="24" width="14.5" style="4" customWidth="1"/>
    <col min="25" max="25" width="17.5" style="13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13" customWidth="1"/>
    <col min="30" max="30" width="14.83203125" style="13" customWidth="1"/>
    <col min="31" max="31" width="13.16015625" style="13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6" ht="18.75">
      <c r="A1" s="34" t="s">
        <v>41</v>
      </c>
      <c r="B1" s="35"/>
      <c r="C1" s="35"/>
      <c r="D1" s="35"/>
      <c r="E1" s="35"/>
      <c r="F1" s="35"/>
      <c r="G1" s="35"/>
      <c r="H1" s="33"/>
      <c r="I1" s="4"/>
      <c r="J1" s="13"/>
      <c r="T1" s="4"/>
      <c r="U1" s="13"/>
      <c r="W1" s="4"/>
      <c r="X1" s="13"/>
      <c r="Y1" s="4"/>
      <c r="Z1" s="13"/>
      <c r="AC1" s="4"/>
      <c r="AF1" s="13"/>
      <c r="AG1" s="19" t="s">
        <v>34</v>
      </c>
      <c r="AH1" s="21"/>
      <c r="AI1" s="21"/>
      <c r="AJ1" s="20">
        <v>18</v>
      </c>
    </row>
    <row r="2" spans="1:37" s="7" customFormat="1" ht="51">
      <c r="A2" s="5" t="s">
        <v>0</v>
      </c>
      <c r="B2" s="5" t="s">
        <v>13</v>
      </c>
      <c r="C2" s="5" t="s">
        <v>3</v>
      </c>
      <c r="D2" s="5" t="s">
        <v>4</v>
      </c>
      <c r="E2" s="5" t="s">
        <v>15</v>
      </c>
      <c r="F2" s="5" t="s">
        <v>14</v>
      </c>
      <c r="G2" s="5" t="s">
        <v>22</v>
      </c>
      <c r="H2" s="5" t="s">
        <v>121</v>
      </c>
      <c r="I2" s="5" t="s">
        <v>5</v>
      </c>
      <c r="J2" s="5" t="s">
        <v>33</v>
      </c>
      <c r="K2" s="5" t="s">
        <v>10</v>
      </c>
      <c r="L2" s="5" t="s">
        <v>11</v>
      </c>
      <c r="M2" s="5" t="s">
        <v>9</v>
      </c>
      <c r="N2" s="5" t="s">
        <v>12</v>
      </c>
      <c r="O2" s="5" t="s">
        <v>23</v>
      </c>
      <c r="P2" s="5" t="s">
        <v>30</v>
      </c>
      <c r="Q2" s="5" t="s">
        <v>32</v>
      </c>
      <c r="R2" s="5" t="s">
        <v>31</v>
      </c>
      <c r="S2" s="5" t="s">
        <v>24</v>
      </c>
      <c r="T2" s="5" t="s">
        <v>36</v>
      </c>
      <c r="U2" s="5" t="s">
        <v>17</v>
      </c>
      <c r="V2" s="5" t="s">
        <v>19</v>
      </c>
      <c r="W2" s="5" t="s">
        <v>18</v>
      </c>
      <c r="X2" s="5" t="s">
        <v>25</v>
      </c>
      <c r="Y2" s="5" t="s">
        <v>26</v>
      </c>
      <c r="Z2" s="5" t="s">
        <v>28</v>
      </c>
      <c r="AA2" s="5" t="s">
        <v>29</v>
      </c>
      <c r="AB2" s="5" t="s">
        <v>27</v>
      </c>
      <c r="AC2" s="5" t="s">
        <v>20</v>
      </c>
      <c r="AD2" s="5" t="s">
        <v>1</v>
      </c>
      <c r="AE2" s="5" t="s">
        <v>8</v>
      </c>
      <c r="AF2" s="5" t="s">
        <v>16</v>
      </c>
      <c r="AG2" s="5" t="s">
        <v>21</v>
      </c>
      <c r="AH2" s="5" t="s">
        <v>37</v>
      </c>
      <c r="AI2" s="5" t="s">
        <v>40</v>
      </c>
      <c r="AJ2" s="5" t="s">
        <v>2</v>
      </c>
      <c r="AK2" s="5" t="s">
        <v>38</v>
      </c>
    </row>
    <row r="3" spans="1:37" ht="270" customHeight="1">
      <c r="A3" s="6">
        <v>129</v>
      </c>
      <c r="B3" s="1" t="s">
        <v>122</v>
      </c>
      <c r="C3" s="1" t="s">
        <v>57</v>
      </c>
      <c r="D3" s="1" t="s">
        <v>58</v>
      </c>
      <c r="E3" s="1" t="s">
        <v>46</v>
      </c>
      <c r="F3" s="1" t="s">
        <v>39</v>
      </c>
      <c r="G3" s="1" t="s">
        <v>59</v>
      </c>
      <c r="H3" s="1" t="s">
        <v>50</v>
      </c>
      <c r="I3" s="1" t="s">
        <v>7</v>
      </c>
      <c r="J3" s="15" t="s">
        <v>39</v>
      </c>
      <c r="K3" s="3">
        <v>100</v>
      </c>
      <c r="L3" s="2">
        <v>0.89</v>
      </c>
      <c r="M3" s="12">
        <f aca="true" t="shared" si="0" ref="M3:M17">IF(OR(K3="",L3=""),"-",ROUND(K3/L3,1))</f>
        <v>112.4</v>
      </c>
      <c r="N3" s="10" t="str">
        <f aca="true" t="shared" si="1" ref="N3:N17">IF(OR(K3="",M3=""),"-",IF(K3&gt;670,"P &gt; 670 кВт",IF(K3&gt;150,"150 &lt; P &lt;= 670 кВт",IF(K3&gt;15,"15 &lt; P &lt;= 150 кВт",IF(K3&gt;15,"15 &lt; P &lt;= 150 кВт",IF(K3&lt;=15,"P &lt;= 15 кВт","ошибка"))))))</f>
        <v>15 &lt; P &lt;= 150 кВт</v>
      </c>
      <c r="O3" s="3">
        <v>306.46</v>
      </c>
      <c r="P3" s="11">
        <f aca="true" t="shared" si="2" ref="P3:P16">IF(OR(N3="",N3="-"),"-",IF(N3=$I$168,O3/1.18,ROUND(K3*O3*AH3,2)))</f>
        <v>30646</v>
      </c>
      <c r="Q3" s="11">
        <f aca="true" t="shared" si="3" ref="Q3:Q17">ROUND(P3*(1+$AJ$1/100),2)</f>
        <v>36162.28</v>
      </c>
      <c r="R3" s="3"/>
      <c r="S3" s="8"/>
      <c r="T3" s="18" t="s">
        <v>42</v>
      </c>
      <c r="U3" s="14" t="s">
        <v>60</v>
      </c>
      <c r="V3" s="8">
        <v>42212</v>
      </c>
      <c r="W3" s="8"/>
      <c r="X3" s="14" t="s">
        <v>61</v>
      </c>
      <c r="Y3" s="8">
        <v>42212</v>
      </c>
      <c r="Z3" s="16">
        <v>3</v>
      </c>
      <c r="AA3" s="9" t="str">
        <f aca="true" ca="1" t="shared" si="4" ref="AA3:AA17">IF(OR(Y3="",Y3="-"),"-",IF(DATE(YEAR(Y3)+Z3,MONTH(Y3)+0,DAY(Y3)+0)&gt;=TODAY(),"Действует","Прекращено"))</f>
        <v>Действует</v>
      </c>
      <c r="AB3" s="9" t="str">
        <f aca="true" t="shared" si="5" ref="AB3:AB17">IF(OR(AC3="",AC3="-"),"Не выполнено","Выполнено")</f>
        <v>Не выполнено</v>
      </c>
      <c r="AC3" s="26"/>
      <c r="AD3" s="15">
        <v>3</v>
      </c>
      <c r="AE3" s="16">
        <v>0.4</v>
      </c>
      <c r="AF3" s="17">
        <v>400</v>
      </c>
      <c r="AG3" s="9" t="str">
        <f>IF(AND(OR(U3="",U3="-"),OR(V3="",V3="-")),"Не заключен",IF(OR(W3="",W3="-"),"В оформлении","Заключен"))</f>
        <v>В оформлении</v>
      </c>
      <c r="AH3" s="22">
        <v>1</v>
      </c>
      <c r="AI3" s="24">
        <v>42198</v>
      </c>
      <c r="AJ3" s="25"/>
      <c r="AK3" s="23" t="s">
        <v>53</v>
      </c>
    </row>
    <row r="4" spans="1:37" ht="318.75" customHeight="1">
      <c r="A4" s="6">
        <v>130</v>
      </c>
      <c r="B4" s="1" t="s">
        <v>123</v>
      </c>
      <c r="C4" s="1" t="s">
        <v>62</v>
      </c>
      <c r="D4" s="1" t="s">
        <v>63</v>
      </c>
      <c r="E4" s="1" t="s">
        <v>46</v>
      </c>
      <c r="F4" s="1" t="s">
        <v>39</v>
      </c>
      <c r="G4" s="1" t="s">
        <v>64</v>
      </c>
      <c r="H4" s="1" t="s">
        <v>50</v>
      </c>
      <c r="I4" s="1" t="s">
        <v>6</v>
      </c>
      <c r="J4" s="15"/>
      <c r="K4" s="3">
        <v>30</v>
      </c>
      <c r="L4" s="2">
        <v>0.89</v>
      </c>
      <c r="M4" s="12">
        <f t="shared" si="0"/>
        <v>33.7</v>
      </c>
      <c r="N4" s="10" t="str">
        <f t="shared" si="1"/>
        <v>15 &lt; P &lt;= 150 кВт</v>
      </c>
      <c r="O4" s="3">
        <v>306.46</v>
      </c>
      <c r="P4" s="11">
        <f t="shared" si="2"/>
        <v>9193.8</v>
      </c>
      <c r="Q4" s="11">
        <f t="shared" si="3"/>
        <v>10848.68</v>
      </c>
      <c r="R4" s="3"/>
      <c r="S4" s="8"/>
      <c r="T4" s="28" t="s">
        <v>42</v>
      </c>
      <c r="U4" s="29" t="s">
        <v>65</v>
      </c>
      <c r="V4" s="8">
        <v>42212</v>
      </c>
      <c r="W4" s="8"/>
      <c r="X4" s="14" t="s">
        <v>66</v>
      </c>
      <c r="Y4" s="8">
        <v>42212</v>
      </c>
      <c r="Z4" s="16">
        <v>3</v>
      </c>
      <c r="AA4" s="9" t="str">
        <f ca="1" t="shared" si="4"/>
        <v>Действует</v>
      </c>
      <c r="AB4" s="9" t="str">
        <f t="shared" si="5"/>
        <v>Не выполнено</v>
      </c>
      <c r="AC4" s="26"/>
      <c r="AD4" s="15">
        <v>3</v>
      </c>
      <c r="AE4" s="16">
        <v>0.4</v>
      </c>
      <c r="AF4" s="17">
        <v>400</v>
      </c>
      <c r="AG4" s="9" t="str">
        <f>IF(AND(OR(U4="",U4="-"),OR(V4="",V4="-")),"Не заключен",IF(OR(W4="",W4="-"),"В оформлении","Заключен"))</f>
        <v>В оформлении</v>
      </c>
      <c r="AH4" s="22">
        <v>1</v>
      </c>
      <c r="AI4" s="24">
        <v>42198</v>
      </c>
      <c r="AJ4" s="25"/>
      <c r="AK4" s="23" t="s">
        <v>53</v>
      </c>
    </row>
    <row r="5" spans="1:37" ht="210" customHeight="1">
      <c r="A5" s="6">
        <v>131</v>
      </c>
      <c r="B5" s="1" t="s">
        <v>124</v>
      </c>
      <c r="C5" s="1" t="s">
        <v>47</v>
      </c>
      <c r="D5" s="1" t="s">
        <v>67</v>
      </c>
      <c r="E5" s="1" t="s">
        <v>46</v>
      </c>
      <c r="F5" s="1" t="s">
        <v>39</v>
      </c>
      <c r="G5" s="1" t="s">
        <v>68</v>
      </c>
      <c r="H5" s="1" t="s">
        <v>50</v>
      </c>
      <c r="I5" s="1" t="s">
        <v>7</v>
      </c>
      <c r="J5" s="15" t="s">
        <v>39</v>
      </c>
      <c r="K5" s="3">
        <v>60</v>
      </c>
      <c r="L5" s="2">
        <v>0.89</v>
      </c>
      <c r="M5" s="12">
        <f t="shared" si="0"/>
        <v>67.4</v>
      </c>
      <c r="N5" s="10" t="str">
        <f t="shared" si="1"/>
        <v>15 &lt; P &lt;= 150 кВт</v>
      </c>
      <c r="O5" s="3">
        <v>306.46</v>
      </c>
      <c r="P5" s="11">
        <f t="shared" si="2"/>
        <v>18387.6</v>
      </c>
      <c r="Q5" s="11">
        <f t="shared" si="3"/>
        <v>21697.37</v>
      </c>
      <c r="R5" s="3"/>
      <c r="S5" s="18"/>
      <c r="T5" s="30" t="s">
        <v>42</v>
      </c>
      <c r="U5" s="31" t="s">
        <v>69</v>
      </c>
      <c r="V5" s="32">
        <v>42212</v>
      </c>
      <c r="W5" s="8"/>
      <c r="X5" s="14" t="s">
        <v>70</v>
      </c>
      <c r="Y5" s="8">
        <v>42212</v>
      </c>
      <c r="Z5" s="16">
        <v>3</v>
      </c>
      <c r="AA5" s="9" t="str">
        <f ca="1" t="shared" si="4"/>
        <v>Действует</v>
      </c>
      <c r="AB5" s="9" t="str">
        <f t="shared" si="5"/>
        <v>Не выполнено</v>
      </c>
      <c r="AC5" s="26"/>
      <c r="AD5" s="15">
        <v>3</v>
      </c>
      <c r="AE5" s="16">
        <v>0.4</v>
      </c>
      <c r="AF5" s="17">
        <v>400</v>
      </c>
      <c r="AG5" s="9" t="str">
        <f>IF(AND(OR(U5="",U5="-"),OR(V5="",V5="-")),"Не заключен",IF(OR(W5="",W5="-"),"В оформлении","Заключен"))</f>
        <v>В оформлении</v>
      </c>
      <c r="AH5" s="22">
        <v>1</v>
      </c>
      <c r="AI5" s="24">
        <v>42200</v>
      </c>
      <c r="AJ5" s="25" t="s">
        <v>71</v>
      </c>
      <c r="AK5" s="23" t="s">
        <v>53</v>
      </c>
    </row>
    <row r="6" spans="1:37" ht="76.5">
      <c r="A6" s="6">
        <v>132</v>
      </c>
      <c r="B6" s="1" t="s">
        <v>125</v>
      </c>
      <c r="C6" s="1" t="s">
        <v>57</v>
      </c>
      <c r="D6" s="1" t="s">
        <v>72</v>
      </c>
      <c r="E6" s="1" t="s">
        <v>46</v>
      </c>
      <c r="F6" s="1" t="s">
        <v>39</v>
      </c>
      <c r="G6" s="1" t="s">
        <v>73</v>
      </c>
      <c r="H6" s="1" t="s">
        <v>50</v>
      </c>
      <c r="I6" s="1" t="s">
        <v>7</v>
      </c>
      <c r="J6" s="15" t="s">
        <v>39</v>
      </c>
      <c r="K6" s="3">
        <v>20</v>
      </c>
      <c r="L6" s="2">
        <v>0.89</v>
      </c>
      <c r="M6" s="12">
        <f t="shared" si="0"/>
        <v>22.5</v>
      </c>
      <c r="N6" s="10" t="str">
        <f t="shared" si="1"/>
        <v>15 &lt; P &lt;= 150 кВт</v>
      </c>
      <c r="O6" s="3">
        <v>306.46</v>
      </c>
      <c r="P6" s="11">
        <f t="shared" si="2"/>
        <v>6129.2</v>
      </c>
      <c r="Q6" s="11">
        <f t="shared" si="3"/>
        <v>7232.46</v>
      </c>
      <c r="R6" s="3"/>
      <c r="S6" s="18"/>
      <c r="T6" s="30" t="s">
        <v>35</v>
      </c>
      <c r="U6" s="31" t="s">
        <v>74</v>
      </c>
      <c r="V6" s="32">
        <v>42216</v>
      </c>
      <c r="W6" s="8">
        <v>42227</v>
      </c>
      <c r="X6" s="14" t="s">
        <v>75</v>
      </c>
      <c r="Y6" s="8">
        <v>42216</v>
      </c>
      <c r="Z6" s="16">
        <v>3</v>
      </c>
      <c r="AA6" s="9" t="str">
        <f ca="1" t="shared" si="4"/>
        <v>Действует</v>
      </c>
      <c r="AB6" s="9" t="str">
        <f t="shared" si="5"/>
        <v>Выполнено</v>
      </c>
      <c r="AC6" s="27">
        <v>42251</v>
      </c>
      <c r="AD6" s="15">
        <v>3</v>
      </c>
      <c r="AE6" s="16">
        <v>0.4</v>
      </c>
      <c r="AF6" s="17">
        <v>400</v>
      </c>
      <c r="AG6" s="9" t="s">
        <v>51</v>
      </c>
      <c r="AH6" s="22">
        <v>1</v>
      </c>
      <c r="AI6" s="24">
        <v>42212</v>
      </c>
      <c r="AJ6" s="25"/>
      <c r="AK6" s="23" t="s">
        <v>53</v>
      </c>
    </row>
    <row r="7" spans="1:37" ht="228.75" customHeight="1">
      <c r="A7" s="6">
        <v>133</v>
      </c>
      <c r="B7" s="1" t="s">
        <v>126</v>
      </c>
      <c r="C7" s="1" t="s">
        <v>48</v>
      </c>
      <c r="D7" s="1" t="s">
        <v>76</v>
      </c>
      <c r="E7" s="1" t="s">
        <v>46</v>
      </c>
      <c r="F7" s="1" t="s">
        <v>39</v>
      </c>
      <c r="G7" s="1" t="s">
        <v>77</v>
      </c>
      <c r="H7" s="1" t="s">
        <v>50</v>
      </c>
      <c r="I7" s="1" t="s">
        <v>6</v>
      </c>
      <c r="J7" s="15"/>
      <c r="K7" s="3">
        <v>7</v>
      </c>
      <c r="L7" s="2">
        <v>0.89</v>
      </c>
      <c r="M7" s="12">
        <f t="shared" si="0"/>
        <v>7.9</v>
      </c>
      <c r="N7" s="10" t="str">
        <f t="shared" si="1"/>
        <v>P &lt;= 15 кВт</v>
      </c>
      <c r="O7" s="3">
        <v>550</v>
      </c>
      <c r="P7" s="11">
        <f t="shared" si="2"/>
        <v>3850</v>
      </c>
      <c r="Q7" s="11">
        <f t="shared" si="3"/>
        <v>4543</v>
      </c>
      <c r="R7" s="3"/>
      <c r="S7" s="18"/>
      <c r="T7" s="30" t="s">
        <v>35</v>
      </c>
      <c r="U7" s="31" t="s">
        <v>78</v>
      </c>
      <c r="V7" s="32">
        <v>42223</v>
      </c>
      <c r="W7" s="8">
        <v>42223</v>
      </c>
      <c r="X7" s="14" t="s">
        <v>79</v>
      </c>
      <c r="Y7" s="8">
        <v>42223</v>
      </c>
      <c r="Z7" s="16">
        <v>3</v>
      </c>
      <c r="AA7" s="9" t="str">
        <f ca="1" t="shared" si="4"/>
        <v>Действует</v>
      </c>
      <c r="AB7" s="9" t="str">
        <f t="shared" si="5"/>
        <v>Не выполнено</v>
      </c>
      <c r="AC7" s="26"/>
      <c r="AD7" s="15">
        <v>3</v>
      </c>
      <c r="AE7" s="16">
        <v>0.4</v>
      </c>
      <c r="AF7" s="17">
        <v>230</v>
      </c>
      <c r="AG7" s="9" t="s">
        <v>51</v>
      </c>
      <c r="AH7" s="22">
        <v>1</v>
      </c>
      <c r="AI7" s="24">
        <v>42208</v>
      </c>
      <c r="AJ7" s="25"/>
      <c r="AK7" s="23" t="s">
        <v>53</v>
      </c>
    </row>
    <row r="8" spans="1:37" ht="279" customHeight="1">
      <c r="A8" s="6">
        <v>134</v>
      </c>
      <c r="B8" s="1" t="s">
        <v>127</v>
      </c>
      <c r="C8" s="1" t="s">
        <v>43</v>
      </c>
      <c r="D8" s="1" t="s">
        <v>80</v>
      </c>
      <c r="E8" s="1" t="s">
        <v>45</v>
      </c>
      <c r="F8" s="1" t="s">
        <v>39</v>
      </c>
      <c r="G8" s="1" t="s">
        <v>81</v>
      </c>
      <c r="H8" s="1" t="s">
        <v>50</v>
      </c>
      <c r="I8" s="1" t="s">
        <v>6</v>
      </c>
      <c r="J8" s="15"/>
      <c r="K8" s="3">
        <v>15</v>
      </c>
      <c r="L8" s="2">
        <v>0.89</v>
      </c>
      <c r="M8" s="12">
        <f t="shared" si="0"/>
        <v>16.9</v>
      </c>
      <c r="N8" s="10" t="str">
        <f t="shared" si="1"/>
        <v>P &lt;= 15 кВт</v>
      </c>
      <c r="O8" s="3">
        <v>550</v>
      </c>
      <c r="P8" s="11">
        <f>IF(OR(N8="",N8="-"),"-",IF(N8=$I$168,O8/1.18,ROUND(K8*O8*AH8,2)))</f>
        <v>8250</v>
      </c>
      <c r="Q8" s="11">
        <f t="shared" si="3"/>
        <v>9735</v>
      </c>
      <c r="R8" s="3"/>
      <c r="S8" s="18"/>
      <c r="T8" s="30" t="s">
        <v>35</v>
      </c>
      <c r="U8" s="31" t="s">
        <v>82</v>
      </c>
      <c r="V8" s="32">
        <v>42226</v>
      </c>
      <c r="W8" s="8">
        <v>42227</v>
      </c>
      <c r="X8" s="14" t="s">
        <v>83</v>
      </c>
      <c r="Y8" s="8">
        <v>42226</v>
      </c>
      <c r="Z8" s="16">
        <v>3</v>
      </c>
      <c r="AA8" s="9" t="str">
        <f ca="1" t="shared" si="4"/>
        <v>Действует</v>
      </c>
      <c r="AB8" s="9" t="str">
        <f t="shared" si="5"/>
        <v>Не выполнено</v>
      </c>
      <c r="AC8" s="26"/>
      <c r="AD8" s="15">
        <v>3</v>
      </c>
      <c r="AE8" s="16">
        <v>0.4</v>
      </c>
      <c r="AF8" s="17">
        <v>400</v>
      </c>
      <c r="AG8" s="9" t="s">
        <v>51</v>
      </c>
      <c r="AH8" s="22">
        <v>1</v>
      </c>
      <c r="AI8" s="24"/>
      <c r="AJ8" s="25"/>
      <c r="AK8" s="23" t="s">
        <v>53</v>
      </c>
    </row>
    <row r="9" spans="1:37" ht="76.5">
      <c r="A9" s="6">
        <v>135</v>
      </c>
      <c r="B9" s="1" t="s">
        <v>128</v>
      </c>
      <c r="C9" s="1" t="s">
        <v>48</v>
      </c>
      <c r="D9" s="1" t="s">
        <v>84</v>
      </c>
      <c r="E9" s="1" t="s">
        <v>46</v>
      </c>
      <c r="F9" s="1" t="s">
        <v>39</v>
      </c>
      <c r="G9" s="1" t="s">
        <v>85</v>
      </c>
      <c r="H9" s="1" t="s">
        <v>50</v>
      </c>
      <c r="I9" s="1" t="s">
        <v>6</v>
      </c>
      <c r="J9" s="15"/>
      <c r="K9" s="3">
        <v>7</v>
      </c>
      <c r="L9" s="2">
        <v>0.89</v>
      </c>
      <c r="M9" s="12">
        <f t="shared" si="0"/>
        <v>7.9</v>
      </c>
      <c r="N9" s="10" t="str">
        <f t="shared" si="1"/>
        <v>P &lt;= 15 кВт</v>
      </c>
      <c r="O9" s="3">
        <v>550</v>
      </c>
      <c r="P9" s="11">
        <f t="shared" si="2"/>
        <v>3850</v>
      </c>
      <c r="Q9" s="11">
        <f t="shared" si="3"/>
        <v>4543</v>
      </c>
      <c r="R9" s="3"/>
      <c r="S9" s="18"/>
      <c r="T9" s="30" t="s">
        <v>35</v>
      </c>
      <c r="U9" s="31" t="s">
        <v>86</v>
      </c>
      <c r="V9" s="32">
        <v>42227</v>
      </c>
      <c r="W9" s="8">
        <v>42228</v>
      </c>
      <c r="X9" s="14" t="s">
        <v>87</v>
      </c>
      <c r="Y9" s="8">
        <v>42227</v>
      </c>
      <c r="Z9" s="16">
        <v>3</v>
      </c>
      <c r="AA9" s="9" t="str">
        <f ca="1" t="shared" si="4"/>
        <v>Действует</v>
      </c>
      <c r="AB9" s="9" t="str">
        <f t="shared" si="5"/>
        <v>Выполнено</v>
      </c>
      <c r="AC9" s="27">
        <v>42251</v>
      </c>
      <c r="AD9" s="15">
        <v>3</v>
      </c>
      <c r="AE9" s="16">
        <v>0.4</v>
      </c>
      <c r="AF9" s="17">
        <v>230</v>
      </c>
      <c r="AG9" s="9" t="str">
        <f aca="true" t="shared" si="6" ref="AG9:AG17">IF(AND(OR(U9="",U9="-"),OR(V9="",V9="-")),"Не заключен",IF(OR(W9="",W9="-"),"В оформлении","Заключен"))</f>
        <v>Заключен</v>
      </c>
      <c r="AH9" s="22">
        <v>1</v>
      </c>
      <c r="AI9" s="24">
        <v>42214</v>
      </c>
      <c r="AJ9" s="25"/>
      <c r="AK9" s="23" t="s">
        <v>53</v>
      </c>
    </row>
    <row r="10" spans="1:37" ht="227.25" customHeight="1">
      <c r="A10" s="6">
        <v>136</v>
      </c>
      <c r="B10" s="1" t="s">
        <v>129</v>
      </c>
      <c r="C10" s="1" t="s">
        <v>47</v>
      </c>
      <c r="D10" s="1" t="s">
        <v>88</v>
      </c>
      <c r="E10" s="1" t="s">
        <v>46</v>
      </c>
      <c r="F10" s="1" t="s">
        <v>39</v>
      </c>
      <c r="G10" s="1" t="s">
        <v>89</v>
      </c>
      <c r="H10" s="1" t="s">
        <v>50</v>
      </c>
      <c r="I10" s="1" t="s">
        <v>7</v>
      </c>
      <c r="J10" s="15" t="s">
        <v>39</v>
      </c>
      <c r="K10" s="3">
        <v>5</v>
      </c>
      <c r="L10" s="2">
        <v>0.89</v>
      </c>
      <c r="M10" s="12">
        <f t="shared" si="0"/>
        <v>5.6</v>
      </c>
      <c r="N10" s="10" t="str">
        <f t="shared" si="1"/>
        <v>P &lt;= 15 кВт</v>
      </c>
      <c r="O10" s="3">
        <v>306.46</v>
      </c>
      <c r="P10" s="11">
        <f t="shared" si="2"/>
        <v>1532.3</v>
      </c>
      <c r="Q10" s="11">
        <f t="shared" si="3"/>
        <v>1808.11</v>
      </c>
      <c r="R10" s="3"/>
      <c r="S10" s="18"/>
      <c r="T10" s="30" t="s">
        <v>42</v>
      </c>
      <c r="U10" s="31" t="s">
        <v>90</v>
      </c>
      <c r="V10" s="32">
        <v>42228</v>
      </c>
      <c r="W10" s="8"/>
      <c r="X10" s="14" t="s">
        <v>91</v>
      </c>
      <c r="Y10" s="8">
        <v>42228</v>
      </c>
      <c r="Z10" s="16">
        <v>3</v>
      </c>
      <c r="AA10" s="9" t="str">
        <f ca="1" t="shared" si="4"/>
        <v>Действует</v>
      </c>
      <c r="AB10" s="9" t="str">
        <f t="shared" si="5"/>
        <v>Не выполнено</v>
      </c>
      <c r="AC10" s="26"/>
      <c r="AD10" s="15">
        <v>3</v>
      </c>
      <c r="AE10" s="16">
        <v>0.4</v>
      </c>
      <c r="AF10" s="17">
        <v>230</v>
      </c>
      <c r="AG10" s="9" t="str">
        <f t="shared" si="6"/>
        <v>В оформлении</v>
      </c>
      <c r="AH10" s="22">
        <v>1</v>
      </c>
      <c r="AI10" s="24">
        <v>42214</v>
      </c>
      <c r="AJ10" s="25"/>
      <c r="AK10" s="23" t="s">
        <v>53</v>
      </c>
    </row>
    <row r="11" spans="1:37" ht="253.5" customHeight="1">
      <c r="A11" s="6">
        <v>137</v>
      </c>
      <c r="B11" s="1" t="s">
        <v>130</v>
      </c>
      <c r="C11" s="1" t="s">
        <v>44</v>
      </c>
      <c r="D11" s="1" t="s">
        <v>92</v>
      </c>
      <c r="E11" s="1" t="s">
        <v>46</v>
      </c>
      <c r="F11" s="1" t="s">
        <v>39</v>
      </c>
      <c r="G11" s="1" t="s">
        <v>93</v>
      </c>
      <c r="H11" s="1" t="s">
        <v>50</v>
      </c>
      <c r="I11" s="1" t="s">
        <v>6</v>
      </c>
      <c r="J11" s="15"/>
      <c r="K11" s="3">
        <v>10</v>
      </c>
      <c r="L11" s="2">
        <v>0.89</v>
      </c>
      <c r="M11" s="12">
        <f t="shared" si="0"/>
        <v>11.2</v>
      </c>
      <c r="N11" s="10" t="str">
        <f t="shared" si="1"/>
        <v>P &lt;= 15 кВт</v>
      </c>
      <c r="O11" s="3">
        <v>550</v>
      </c>
      <c r="P11" s="11">
        <f t="shared" si="2"/>
        <v>5500</v>
      </c>
      <c r="Q11" s="11">
        <f t="shared" si="3"/>
        <v>6490</v>
      </c>
      <c r="R11" s="3"/>
      <c r="S11" s="18"/>
      <c r="T11" s="30" t="s">
        <v>35</v>
      </c>
      <c r="U11" s="31" t="s">
        <v>94</v>
      </c>
      <c r="V11" s="32">
        <v>42234</v>
      </c>
      <c r="W11" s="8">
        <v>42235</v>
      </c>
      <c r="X11" s="14" t="s">
        <v>95</v>
      </c>
      <c r="Y11" s="8">
        <v>42235</v>
      </c>
      <c r="Z11" s="16">
        <v>3</v>
      </c>
      <c r="AA11" s="9" t="str">
        <f ca="1" t="shared" si="4"/>
        <v>Действует</v>
      </c>
      <c r="AB11" s="9" t="str">
        <f t="shared" si="5"/>
        <v>Не выполнено</v>
      </c>
      <c r="AC11" s="26"/>
      <c r="AD11" s="15">
        <v>3</v>
      </c>
      <c r="AE11" s="16">
        <v>0.4</v>
      </c>
      <c r="AF11" s="17">
        <v>400</v>
      </c>
      <c r="AG11" s="9" t="str">
        <f t="shared" si="6"/>
        <v>Заключен</v>
      </c>
      <c r="AH11" s="22">
        <v>1</v>
      </c>
      <c r="AI11" s="24">
        <v>42223</v>
      </c>
      <c r="AJ11" s="25"/>
      <c r="AK11" s="23" t="s">
        <v>53</v>
      </c>
    </row>
    <row r="12" spans="1:37" ht="245.25" customHeight="1">
      <c r="A12" s="6">
        <v>138</v>
      </c>
      <c r="B12" s="1" t="s">
        <v>131</v>
      </c>
      <c r="C12" s="1" t="s">
        <v>44</v>
      </c>
      <c r="D12" s="1" t="s">
        <v>96</v>
      </c>
      <c r="E12" s="1" t="s">
        <v>45</v>
      </c>
      <c r="F12" s="1" t="s">
        <v>39</v>
      </c>
      <c r="G12" s="1" t="s">
        <v>97</v>
      </c>
      <c r="H12" s="1" t="s">
        <v>50</v>
      </c>
      <c r="I12" s="1" t="s">
        <v>6</v>
      </c>
      <c r="J12" s="15"/>
      <c r="K12" s="3">
        <v>8</v>
      </c>
      <c r="L12" s="2">
        <v>0.89</v>
      </c>
      <c r="M12" s="12">
        <f t="shared" si="0"/>
        <v>9</v>
      </c>
      <c r="N12" s="10" t="str">
        <f t="shared" si="1"/>
        <v>P &lt;= 15 кВт</v>
      </c>
      <c r="O12" s="3">
        <v>550</v>
      </c>
      <c r="P12" s="11">
        <f t="shared" si="2"/>
        <v>4400</v>
      </c>
      <c r="Q12" s="11">
        <f t="shared" si="3"/>
        <v>5192</v>
      </c>
      <c r="R12" s="3"/>
      <c r="S12" s="18"/>
      <c r="T12" s="30" t="s">
        <v>35</v>
      </c>
      <c r="U12" s="31" t="s">
        <v>98</v>
      </c>
      <c r="V12" s="32">
        <v>42234</v>
      </c>
      <c r="W12" s="8">
        <v>42235</v>
      </c>
      <c r="X12" s="14" t="s">
        <v>99</v>
      </c>
      <c r="Y12" s="8">
        <v>42234</v>
      </c>
      <c r="Z12" s="16">
        <v>3</v>
      </c>
      <c r="AA12" s="9" t="str">
        <f ca="1" t="shared" si="4"/>
        <v>Действует</v>
      </c>
      <c r="AB12" s="9" t="str">
        <f t="shared" si="5"/>
        <v>Не выполнено</v>
      </c>
      <c r="AC12" s="26"/>
      <c r="AD12" s="15">
        <v>3</v>
      </c>
      <c r="AE12" s="16">
        <v>0.4</v>
      </c>
      <c r="AF12" s="17">
        <v>230</v>
      </c>
      <c r="AG12" s="9" t="str">
        <f t="shared" si="6"/>
        <v>Заключен</v>
      </c>
      <c r="AH12" s="22">
        <v>1</v>
      </c>
      <c r="AI12" s="24">
        <v>42226</v>
      </c>
      <c r="AJ12" s="25"/>
      <c r="AK12" s="23" t="s">
        <v>53</v>
      </c>
    </row>
    <row r="13" spans="1:37" ht="277.5" customHeight="1">
      <c r="A13" s="6">
        <v>139</v>
      </c>
      <c r="B13" s="1" t="s">
        <v>132</v>
      </c>
      <c r="C13" s="1" t="s">
        <v>100</v>
      </c>
      <c r="D13" s="1" t="s">
        <v>67</v>
      </c>
      <c r="E13" s="1" t="s">
        <v>46</v>
      </c>
      <c r="F13" s="1" t="s">
        <v>39</v>
      </c>
      <c r="G13" s="1" t="s">
        <v>101</v>
      </c>
      <c r="H13" s="1" t="s">
        <v>50</v>
      </c>
      <c r="I13" s="1" t="s">
        <v>6</v>
      </c>
      <c r="J13" s="15"/>
      <c r="K13" s="3">
        <v>15</v>
      </c>
      <c r="L13" s="2">
        <v>0.89</v>
      </c>
      <c r="M13" s="12">
        <f t="shared" si="0"/>
        <v>16.9</v>
      </c>
      <c r="N13" s="10" t="str">
        <f t="shared" si="1"/>
        <v>P &lt;= 15 кВт</v>
      </c>
      <c r="O13" s="3">
        <v>306.46</v>
      </c>
      <c r="P13" s="11">
        <f t="shared" si="2"/>
        <v>4596.9</v>
      </c>
      <c r="Q13" s="11">
        <f t="shared" si="3"/>
        <v>5424.34</v>
      </c>
      <c r="R13" s="3"/>
      <c r="S13" s="18"/>
      <c r="T13" s="30" t="s">
        <v>35</v>
      </c>
      <c r="U13" s="31" t="s">
        <v>102</v>
      </c>
      <c r="V13" s="32">
        <v>42235</v>
      </c>
      <c r="W13" s="8">
        <v>42235</v>
      </c>
      <c r="X13" s="14" t="s">
        <v>103</v>
      </c>
      <c r="Y13" s="8">
        <v>42235</v>
      </c>
      <c r="Z13" s="16">
        <v>3</v>
      </c>
      <c r="AA13" s="9" t="str">
        <f ca="1" t="shared" si="4"/>
        <v>Действует</v>
      </c>
      <c r="AB13" s="9" t="str">
        <f t="shared" si="5"/>
        <v>Не выполнено</v>
      </c>
      <c r="AC13" s="26"/>
      <c r="AD13" s="15">
        <v>3</v>
      </c>
      <c r="AE13" s="16">
        <v>0.4</v>
      </c>
      <c r="AF13" s="17">
        <v>400</v>
      </c>
      <c r="AG13" s="9" t="str">
        <f t="shared" si="6"/>
        <v>Заключен</v>
      </c>
      <c r="AH13" s="22">
        <v>1</v>
      </c>
      <c r="AI13" s="24">
        <v>42226</v>
      </c>
      <c r="AJ13" s="25"/>
      <c r="AK13" s="23" t="s">
        <v>53</v>
      </c>
    </row>
    <row r="14" spans="1:37" ht="89.25">
      <c r="A14" s="6">
        <v>140</v>
      </c>
      <c r="B14" s="1" t="s">
        <v>133</v>
      </c>
      <c r="C14" s="1" t="s">
        <v>44</v>
      </c>
      <c r="D14" s="1" t="s">
        <v>104</v>
      </c>
      <c r="E14" s="1" t="s">
        <v>46</v>
      </c>
      <c r="F14" s="1" t="s">
        <v>39</v>
      </c>
      <c r="G14" s="1" t="s">
        <v>105</v>
      </c>
      <c r="H14" s="1" t="s">
        <v>106</v>
      </c>
      <c r="I14" s="1" t="s">
        <v>6</v>
      </c>
      <c r="J14" s="15"/>
      <c r="K14" s="3">
        <v>7</v>
      </c>
      <c r="L14" s="2">
        <v>0.89</v>
      </c>
      <c r="M14" s="12">
        <f t="shared" si="0"/>
        <v>7.9</v>
      </c>
      <c r="N14" s="10" t="str">
        <f t="shared" si="1"/>
        <v>P &lt;= 15 кВт</v>
      </c>
      <c r="O14" s="3">
        <v>550</v>
      </c>
      <c r="P14" s="11">
        <f t="shared" si="2"/>
        <v>3850</v>
      </c>
      <c r="Q14" s="11">
        <f t="shared" si="3"/>
        <v>4543</v>
      </c>
      <c r="R14" s="3"/>
      <c r="S14" s="18"/>
      <c r="T14" s="30" t="s">
        <v>35</v>
      </c>
      <c r="U14" s="31" t="s">
        <v>107</v>
      </c>
      <c r="V14" s="32">
        <v>42236</v>
      </c>
      <c r="W14" s="8">
        <v>42236</v>
      </c>
      <c r="X14" s="14" t="s">
        <v>108</v>
      </c>
      <c r="Y14" s="8">
        <v>42236</v>
      </c>
      <c r="Z14" s="16">
        <v>3</v>
      </c>
      <c r="AA14" s="9" t="str">
        <f ca="1" t="shared" si="4"/>
        <v>Действует</v>
      </c>
      <c r="AB14" s="9" t="str">
        <f t="shared" si="5"/>
        <v>Не выполнено</v>
      </c>
      <c r="AC14" s="26"/>
      <c r="AD14" s="15">
        <v>3</v>
      </c>
      <c r="AE14" s="16">
        <v>0.4</v>
      </c>
      <c r="AF14" s="17">
        <v>230</v>
      </c>
      <c r="AG14" s="9" t="str">
        <f t="shared" si="6"/>
        <v>Заключен</v>
      </c>
      <c r="AH14" s="22">
        <v>1</v>
      </c>
      <c r="AI14" s="24">
        <v>42222</v>
      </c>
      <c r="AJ14" s="25"/>
      <c r="AK14" s="23" t="s">
        <v>53</v>
      </c>
    </row>
    <row r="15" spans="1:37" ht="264" customHeight="1">
      <c r="A15" s="6">
        <v>141</v>
      </c>
      <c r="B15" s="1" t="s">
        <v>134</v>
      </c>
      <c r="C15" s="1" t="s">
        <v>44</v>
      </c>
      <c r="D15" s="1" t="s">
        <v>109</v>
      </c>
      <c r="E15" s="1" t="s">
        <v>46</v>
      </c>
      <c r="F15" s="1" t="s">
        <v>39</v>
      </c>
      <c r="G15" s="1" t="s">
        <v>110</v>
      </c>
      <c r="H15" s="1" t="s">
        <v>106</v>
      </c>
      <c r="I15" s="1" t="s">
        <v>6</v>
      </c>
      <c r="J15" s="15"/>
      <c r="K15" s="3">
        <v>12</v>
      </c>
      <c r="L15" s="2">
        <v>0.89</v>
      </c>
      <c r="M15" s="12">
        <f t="shared" si="0"/>
        <v>13.5</v>
      </c>
      <c r="N15" s="10" t="str">
        <f t="shared" si="1"/>
        <v>P &lt;= 15 кВт</v>
      </c>
      <c r="O15" s="3">
        <v>550</v>
      </c>
      <c r="P15" s="11">
        <f t="shared" si="2"/>
        <v>6600</v>
      </c>
      <c r="Q15" s="11">
        <f t="shared" si="3"/>
        <v>7788</v>
      </c>
      <c r="R15" s="3"/>
      <c r="S15" s="18"/>
      <c r="T15" s="30" t="s">
        <v>35</v>
      </c>
      <c r="U15" s="31" t="s">
        <v>111</v>
      </c>
      <c r="V15" s="32">
        <v>42240</v>
      </c>
      <c r="W15" s="8">
        <v>42240</v>
      </c>
      <c r="X15" s="14" t="s">
        <v>112</v>
      </c>
      <c r="Y15" s="8">
        <v>42240</v>
      </c>
      <c r="Z15" s="16">
        <v>3</v>
      </c>
      <c r="AA15" s="9" t="str">
        <f ca="1" t="shared" si="4"/>
        <v>Действует</v>
      </c>
      <c r="AB15" s="9" t="str">
        <f t="shared" si="5"/>
        <v>Не выполнено</v>
      </c>
      <c r="AC15" s="26"/>
      <c r="AD15" s="15">
        <v>3</v>
      </c>
      <c r="AE15" s="16">
        <v>0.4</v>
      </c>
      <c r="AF15" s="17">
        <v>400</v>
      </c>
      <c r="AG15" s="9" t="str">
        <f t="shared" si="6"/>
        <v>Заключен</v>
      </c>
      <c r="AH15" s="22">
        <v>1</v>
      </c>
      <c r="AI15" s="24">
        <v>42227</v>
      </c>
      <c r="AJ15" s="25"/>
      <c r="AK15" s="23" t="s">
        <v>53</v>
      </c>
    </row>
    <row r="16" spans="1:37" ht="255.75" customHeight="1">
      <c r="A16" s="6">
        <v>142</v>
      </c>
      <c r="B16" s="1" t="s">
        <v>135</v>
      </c>
      <c r="C16" s="1" t="s">
        <v>44</v>
      </c>
      <c r="D16" s="1" t="s">
        <v>113</v>
      </c>
      <c r="E16" s="1" t="s">
        <v>46</v>
      </c>
      <c r="F16" s="1" t="s">
        <v>39</v>
      </c>
      <c r="G16" s="1" t="s">
        <v>105</v>
      </c>
      <c r="H16" s="1" t="s">
        <v>106</v>
      </c>
      <c r="I16" s="1" t="s">
        <v>6</v>
      </c>
      <c r="J16" s="15"/>
      <c r="K16" s="3">
        <v>7</v>
      </c>
      <c r="L16" s="2">
        <v>0.89</v>
      </c>
      <c r="M16" s="12">
        <f t="shared" si="0"/>
        <v>7.9</v>
      </c>
      <c r="N16" s="10" t="str">
        <f t="shared" si="1"/>
        <v>P &lt;= 15 кВт</v>
      </c>
      <c r="O16" s="3">
        <v>550</v>
      </c>
      <c r="P16" s="11">
        <f t="shared" si="2"/>
        <v>3850</v>
      </c>
      <c r="Q16" s="11">
        <f t="shared" si="3"/>
        <v>4543</v>
      </c>
      <c r="R16" s="3"/>
      <c r="S16" s="18"/>
      <c r="T16" s="30" t="s">
        <v>35</v>
      </c>
      <c r="U16" s="31" t="s">
        <v>114</v>
      </c>
      <c r="V16" s="32">
        <v>42240</v>
      </c>
      <c r="W16" s="8">
        <v>42247</v>
      </c>
      <c r="X16" s="14" t="s">
        <v>115</v>
      </c>
      <c r="Y16" s="8">
        <v>42240</v>
      </c>
      <c r="Z16" s="16">
        <v>3</v>
      </c>
      <c r="AA16" s="9" t="str">
        <f ca="1" t="shared" si="4"/>
        <v>Действует</v>
      </c>
      <c r="AB16" s="9" t="str">
        <f t="shared" si="5"/>
        <v>Не выполнено</v>
      </c>
      <c r="AC16" s="26"/>
      <c r="AD16" s="15">
        <v>3</v>
      </c>
      <c r="AE16" s="16">
        <v>0.4</v>
      </c>
      <c r="AF16" s="17">
        <v>230</v>
      </c>
      <c r="AG16" s="9" t="str">
        <f t="shared" si="6"/>
        <v>Заключен</v>
      </c>
      <c r="AH16" s="22">
        <v>1</v>
      </c>
      <c r="AI16" s="24">
        <v>42228</v>
      </c>
      <c r="AJ16" s="25"/>
      <c r="AK16" s="23" t="s">
        <v>53</v>
      </c>
    </row>
    <row r="17" spans="1:37" ht="255" customHeight="1">
      <c r="A17" s="6">
        <v>143</v>
      </c>
      <c r="B17" s="1" t="s">
        <v>136</v>
      </c>
      <c r="C17" s="1" t="s">
        <v>116</v>
      </c>
      <c r="D17" s="1" t="s">
        <v>117</v>
      </c>
      <c r="E17" s="1" t="s">
        <v>46</v>
      </c>
      <c r="F17" s="1" t="s">
        <v>39</v>
      </c>
      <c r="G17" s="1" t="s">
        <v>118</v>
      </c>
      <c r="H17" s="1" t="s">
        <v>50</v>
      </c>
      <c r="I17" s="1" t="s">
        <v>7</v>
      </c>
      <c r="J17" s="15" t="s">
        <v>39</v>
      </c>
      <c r="K17" s="3">
        <v>12</v>
      </c>
      <c r="L17" s="2">
        <v>0.89</v>
      </c>
      <c r="M17" s="12">
        <f t="shared" si="0"/>
        <v>13.5</v>
      </c>
      <c r="N17" s="10" t="str">
        <f t="shared" si="1"/>
        <v>P &lt;= 15 кВт</v>
      </c>
      <c r="O17" s="3">
        <v>306.46</v>
      </c>
      <c r="P17" s="11">
        <f>IF(OR(N17="",N17="-"),"-",IF(N17=$I$168,O17/1.18,ROUND(K17*O17*AH17,2)))</f>
        <v>3677.52</v>
      </c>
      <c r="Q17" s="11">
        <f t="shared" si="3"/>
        <v>4339.47</v>
      </c>
      <c r="R17" s="3"/>
      <c r="S17" s="18"/>
      <c r="T17" s="30" t="s">
        <v>42</v>
      </c>
      <c r="U17" s="31" t="s">
        <v>119</v>
      </c>
      <c r="V17" s="32">
        <v>42242</v>
      </c>
      <c r="W17" s="8"/>
      <c r="X17" s="14" t="s">
        <v>120</v>
      </c>
      <c r="Y17" s="8">
        <v>42242</v>
      </c>
      <c r="Z17" s="16">
        <v>3</v>
      </c>
      <c r="AA17" s="9" t="str">
        <f ca="1" t="shared" si="4"/>
        <v>Действует</v>
      </c>
      <c r="AB17" s="9" t="str">
        <f t="shared" si="5"/>
        <v>Не выполнено</v>
      </c>
      <c r="AC17" s="26"/>
      <c r="AD17" s="15">
        <v>3</v>
      </c>
      <c r="AE17" s="16">
        <v>0.4</v>
      </c>
      <c r="AF17" s="17">
        <v>400</v>
      </c>
      <c r="AG17" s="9" t="str">
        <f t="shared" si="6"/>
        <v>В оформлении</v>
      </c>
      <c r="AH17" s="22">
        <v>1</v>
      </c>
      <c r="AI17" s="24">
        <v>42227</v>
      </c>
      <c r="AJ17" s="25"/>
      <c r="AK17" s="23" t="s">
        <v>53</v>
      </c>
    </row>
    <row r="18" spans="1:37" ht="243" customHeight="1">
      <c r="A18" s="6">
        <v>128</v>
      </c>
      <c r="B18" s="1" t="s">
        <v>52</v>
      </c>
      <c r="C18" s="1" t="s">
        <v>43</v>
      </c>
      <c r="D18" s="1" t="s">
        <v>52</v>
      </c>
      <c r="E18" s="1" t="s">
        <v>46</v>
      </c>
      <c r="F18" s="1" t="s">
        <v>39</v>
      </c>
      <c r="G18" s="1" t="s">
        <v>54</v>
      </c>
      <c r="H18" s="1" t="s">
        <v>50</v>
      </c>
      <c r="I18" s="1" t="s">
        <v>6</v>
      </c>
      <c r="J18" s="15"/>
      <c r="K18" s="3">
        <v>15</v>
      </c>
      <c r="L18" s="2">
        <v>0.89</v>
      </c>
      <c r="M18" s="12">
        <f>IF(OR(K18="",L18=""),"-",ROUND(K18/L18,1))</f>
        <v>16.9</v>
      </c>
      <c r="N18" s="10"/>
      <c r="O18" s="3">
        <v>550</v>
      </c>
      <c r="P18" s="11" t="str">
        <f>IF(OR(N18="",N18="-"),"-",IF(N18=$I$152,O18/1.18,ROUND(K18*O18*AH18,2)))</f>
        <v>-</v>
      </c>
      <c r="Q18" s="11"/>
      <c r="R18" s="3"/>
      <c r="S18" s="8"/>
      <c r="T18" s="18" t="s">
        <v>35</v>
      </c>
      <c r="U18" s="14" t="s">
        <v>55</v>
      </c>
      <c r="V18" s="8">
        <v>42212</v>
      </c>
      <c r="W18" s="8">
        <v>42213</v>
      </c>
      <c r="X18" s="14" t="s">
        <v>56</v>
      </c>
      <c r="Y18" s="8">
        <v>42212</v>
      </c>
      <c r="Z18" s="16">
        <v>3</v>
      </c>
      <c r="AA18" s="9" t="str">
        <f ca="1">IF(OR(Y18="",Y18="-"),"-",IF(DATE(YEAR(Y18)+Z18,MONTH(Y18)+0,DAY(Y18)+0)&gt;=TODAY(),"Действует","Прекращено"))</f>
        <v>Действует</v>
      </c>
      <c r="AB18" s="9"/>
      <c r="AC18" s="26"/>
      <c r="AD18" s="15">
        <v>3</v>
      </c>
      <c r="AE18" s="16">
        <v>0.4</v>
      </c>
      <c r="AF18" s="17">
        <v>400</v>
      </c>
      <c r="AG18" s="9" t="s">
        <v>51</v>
      </c>
      <c r="AH18" s="22">
        <v>1</v>
      </c>
      <c r="AI18" s="24">
        <v>42200</v>
      </c>
      <c r="AJ18" s="25"/>
      <c r="AK18" s="23" t="s">
        <v>49</v>
      </c>
    </row>
  </sheetData>
  <sheetProtection formatCells="0" formatColumns="0" formatRows="0" autoFilter="0"/>
  <mergeCells count="1">
    <mergeCell ref="A1:G1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2015-11-27T03:38:40Z</dcterms:modified>
  <cp:category/>
  <cp:version/>
  <cp:contentType/>
  <cp:contentStatus/>
</cp:coreProperties>
</file>